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mccorp-my.sharepoint.com/personal/alan_eife_fmc_com/Documents/2023 EOP Resources/"/>
    </mc:Choice>
  </mc:AlternateContent>
  <xr:revisionPtr revIDLastSave="0" documentId="8_{D4BC4638-2A03-4459-A4B4-D4DC5A28EDF6}" xr6:coauthVersionLast="47" xr6:coauthVersionMax="47" xr10:uidLastSave="{00000000-0000-0000-0000-000000000000}"/>
  <bookViews>
    <workbookView xWindow="-120" yWindow="-120" windowWidth="20730" windowHeight="11160" xr2:uid="{C7F14227-2EC2-410D-AE76-3F1C17944487}"/>
  </bookViews>
  <sheets>
    <sheet name="Sheet1" sheetId="1" r:id="rId1"/>
  </sheets>
  <definedNames>
    <definedName name="_xlnm._FilterDatabase" localSheetId="0" hidden="1">Sheet1!$A$1:$O$29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8" i="1" l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K22" i="1"/>
  <c r="K17" i="1"/>
  <c r="K14" i="1"/>
  <c r="K13" i="1"/>
  <c r="K25" i="1"/>
  <c r="K10" i="1"/>
  <c r="K9" i="1"/>
  <c r="K11" i="1"/>
  <c r="K12" i="1"/>
  <c r="K15" i="1"/>
  <c r="K16" i="1"/>
  <c r="K18" i="1"/>
  <c r="K19" i="1"/>
  <c r="K20" i="1"/>
  <c r="K21" i="1"/>
  <c r="K23" i="1"/>
  <c r="K24" i="1"/>
  <c r="K26" i="1"/>
  <c r="K27" i="1"/>
  <c r="K28" i="1"/>
  <c r="K8" i="1"/>
  <c r="N7" i="1"/>
  <c r="N6" i="1"/>
  <c r="N5" i="1"/>
  <c r="N4" i="1"/>
  <c r="N3" i="1"/>
  <c r="N2" i="1"/>
  <c r="K7" i="1"/>
  <c r="K6" i="1"/>
  <c r="K5" i="1"/>
  <c r="K4" i="1"/>
  <c r="K3" i="1"/>
  <c r="K2" i="1"/>
  <c r="H7" i="1"/>
  <c r="H3" i="1"/>
  <c r="H4" i="1"/>
  <c r="H5" i="1"/>
  <c r="H2" i="1"/>
  <c r="H6" i="1"/>
  <c r="N29" i="1" l="1"/>
  <c r="N32" i="1" s="1"/>
  <c r="O1" i="1" s="1"/>
  <c r="K29" i="1"/>
  <c r="H29" i="1"/>
</calcChain>
</file>

<file path=xl/sharedStrings.xml><?xml version="1.0" encoding="utf-8"?>
<sst xmlns="http://schemas.openxmlformats.org/spreadsheetml/2006/main" count="108" uniqueCount="56">
  <si>
    <t>SKU</t>
  </si>
  <si>
    <t>Agency</t>
  </si>
  <si>
    <t>Type</t>
  </si>
  <si>
    <t>Name</t>
  </si>
  <si>
    <t>Yes</t>
  </si>
  <si>
    <t>FUNG</t>
  </si>
  <si>
    <t>Fame +C Fungicide 2.5 gal</t>
  </si>
  <si>
    <t>Fame SC Fungicide  16 oz</t>
  </si>
  <si>
    <t>Fame SC Fungicide  64 oz</t>
  </si>
  <si>
    <t>Fame SC Fungicide 2.5 gal</t>
  </si>
  <si>
    <t>Sept Spotlight Rebate per Unit</t>
  </si>
  <si>
    <t>Units Purchased</t>
  </si>
  <si>
    <t>Sept Spotlight Rebate</t>
  </si>
  <si>
    <t>EOP - October Rebate per Unit</t>
  </si>
  <si>
    <t>Oct Rebate</t>
  </si>
  <si>
    <t>EOP - Nov-Dec Rebate per Unit</t>
  </si>
  <si>
    <t>Nov Rebate</t>
  </si>
  <si>
    <t>No</t>
  </si>
  <si>
    <t>INS</t>
  </si>
  <si>
    <t>Aria® Insecticide 160 gram bottle</t>
  </si>
  <si>
    <t>Scion Insecticide 32 oz</t>
  </si>
  <si>
    <t>Talstar® Professional Insecticide  1 gal</t>
  </si>
  <si>
    <t>Talstar® Professional Insecticide  30 gal</t>
  </si>
  <si>
    <t>Talstar® Select Insecticide (RUP) 1 gal</t>
  </si>
  <si>
    <t>Triple Crown Golf Insecticide (RUP) 1 gal</t>
  </si>
  <si>
    <t>Triple Crown T&amp;O Insecticide 1 gal</t>
  </si>
  <si>
    <t>HERB</t>
  </si>
  <si>
    <t>Blindside® Herbicide 0.5 lb bottle</t>
  </si>
  <si>
    <t>Dismiss NXT 10 oz</t>
  </si>
  <si>
    <t>Dismiss NXT 60 oz</t>
  </si>
  <si>
    <t>Dismiss® CA Herbicide 6 oz. bottle</t>
  </si>
  <si>
    <t xml:space="preserve">Dismiss® South Herbicide 1 pint </t>
  </si>
  <si>
    <t>Dismiss® Turf Herbicide 6 oz. bottle</t>
  </si>
  <si>
    <t xml:space="preserve">Dismiss® Turf Herbicide 64 oz. bottle </t>
  </si>
  <si>
    <t>Echelon® 4SC Herbicide 1 gal</t>
  </si>
  <si>
    <t xml:space="preserve">QuickSilver® Herbicide 8 oz. bottle </t>
  </si>
  <si>
    <t>Solitare WSL Herbicide  3/4 gal</t>
  </si>
  <si>
    <t>Solitare WSL Herbicide  2.5 Gal</t>
  </si>
  <si>
    <t>Solitare® Herbicide 1 lb jar</t>
  </si>
  <si>
    <t>Solitare® Herbicide 4 lb bottle</t>
  </si>
  <si>
    <t>Xonerate 2SC</t>
  </si>
  <si>
    <t xml:space="preserve">Rayora Fungicide 2.5 gal </t>
  </si>
  <si>
    <t>Vol offer @ 4 bottles</t>
  </si>
  <si>
    <t>Vol offer @ 6 bottles</t>
  </si>
  <si>
    <t>Vol offers @ 4 and 108 bottles</t>
  </si>
  <si>
    <t>Vol offer @ 12 bottles</t>
  </si>
  <si>
    <t>Vol offer @ 8 bottles</t>
  </si>
  <si>
    <t>Vol offer @ 16 bottles</t>
  </si>
  <si>
    <t>Vol offers @ 16 and 48 bottles</t>
  </si>
  <si>
    <t xml:space="preserve">Kalida Fungicide 64oz </t>
  </si>
  <si>
    <t>Total Savings</t>
  </si>
  <si>
    <t>September Spotlight</t>
  </si>
  <si>
    <t>Oct EOP</t>
  </si>
  <si>
    <t>Nov/Dec EOP</t>
  </si>
  <si>
    <t>TOTAL FMC EOP SAVINGS</t>
  </si>
  <si>
    <t>Agency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</si>
</sst>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7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rgb="FF000000"/>
      </patternFill>
    </fill>
    <fill>
      <patternFill patternType="solid">
        <fgColor rgb="FFFCE4D6"/>
        <bgColor rgb="FF000000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2" applyNumberFormat="1" applyFon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165" fontId="0" fillId="3" borderId="1" xfId="0" applyNumberForma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165" fontId="0" fillId="4" borderId="1" xfId="0" applyNumberForma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165" fontId="0" fillId="5" borderId="1" xfId="2" applyNumberFormat="1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6" fontId="3" fillId="6" borderId="1" xfId="0" applyNumberFormat="1" applyFont="1" applyFill="1" applyBorder="1" applyAlignment="1">
      <alignment horizontal="center"/>
    </xf>
    <xf numFmtId="6" fontId="3" fillId="7" borderId="1" xfId="0" applyNumberFormat="1" applyFont="1" applyFill="1" applyBorder="1" applyAlignment="1">
      <alignment horizontal="center"/>
    </xf>
    <xf numFmtId="0" fontId="0" fillId="8" borderId="0" xfId="0" applyFill="1"/>
    <xf numFmtId="167" fontId="2" fillId="4" borderId="1" xfId="1" applyNumberFormat="1" applyFont="1" applyFill="1" applyBorder="1" applyAlignment="1">
      <alignment horizontal="center" vertical="center" wrapText="1"/>
    </xf>
    <xf numFmtId="167" fontId="0" fillId="0" borderId="0" xfId="1" applyNumberFormat="1" applyFont="1"/>
    <xf numFmtId="0" fontId="2" fillId="0" borderId="2" xfId="0" applyFont="1" applyFill="1" applyBorder="1"/>
    <xf numFmtId="0" fontId="2" fillId="0" borderId="0" xfId="0" applyFont="1"/>
    <xf numFmtId="167" fontId="2" fillId="2" borderId="3" xfId="1" applyNumberFormat="1" applyFont="1" applyFill="1" applyBorder="1"/>
    <xf numFmtId="0" fontId="2" fillId="2" borderId="4" xfId="0" applyFont="1" applyFill="1" applyBorder="1"/>
    <xf numFmtId="165" fontId="2" fillId="2" borderId="5" xfId="0" applyNumberFormat="1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165" fontId="2" fillId="3" borderId="5" xfId="0" applyNumberFormat="1" applyFont="1" applyFill="1" applyBorder="1"/>
    <xf numFmtId="165" fontId="0" fillId="4" borderId="6" xfId="0" applyNumberFormat="1" applyFill="1" applyBorder="1" applyAlignment="1">
      <alignment horizontal="center"/>
    </xf>
    <xf numFmtId="167" fontId="2" fillId="4" borderId="3" xfId="1" applyNumberFormat="1" applyFont="1" applyFill="1" applyBorder="1"/>
    <xf numFmtId="167" fontId="0" fillId="4" borderId="4" xfId="1" applyNumberFormat="1" applyFont="1" applyFill="1" applyBorder="1"/>
    <xf numFmtId="165" fontId="2" fillId="4" borderId="5" xfId="0" applyNumberFormat="1" applyFont="1" applyFill="1" applyBorder="1"/>
    <xf numFmtId="165" fontId="0" fillId="5" borderId="6" xfId="2" applyNumberFormat="1" applyFont="1" applyFill="1" applyBorder="1" applyAlignment="1">
      <alignment horizontal="center"/>
    </xf>
    <xf numFmtId="0" fontId="2" fillId="5" borderId="3" xfId="0" applyFont="1" applyFill="1" applyBorder="1"/>
    <xf numFmtId="0" fontId="0" fillId="5" borderId="4" xfId="0" applyFill="1" applyBorder="1"/>
    <xf numFmtId="165" fontId="2" fillId="5" borderId="5" xfId="0" applyNumberFormat="1" applyFont="1" applyFill="1" applyBorder="1"/>
    <xf numFmtId="44" fontId="2" fillId="0" borderId="1" xfId="2" applyFont="1" applyBorder="1" applyAlignment="1">
      <alignment horizontal="center" vertical="center" wrapText="1"/>
    </xf>
    <xf numFmtId="167" fontId="0" fillId="4" borderId="1" xfId="1" applyNumberFormat="1" applyFont="1" applyFill="1" applyBorder="1" applyAlignment="1" applyProtection="1">
      <alignment horizontal="center"/>
      <protection locked="0"/>
    </xf>
    <xf numFmtId="167" fontId="0" fillId="4" borderId="6" xfId="1" applyNumberFormat="1" applyFont="1" applyFill="1" applyBorder="1" applyAlignment="1" applyProtection="1">
      <alignment horizontal="center"/>
      <protection locked="0"/>
    </xf>
    <xf numFmtId="165" fontId="0" fillId="5" borderId="1" xfId="2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wrapText="1"/>
    </xf>
    <xf numFmtId="167" fontId="0" fillId="5" borderId="1" xfId="1" applyNumberFormat="1" applyFont="1" applyFill="1" applyBorder="1" applyAlignment="1" applyProtection="1">
      <alignment horizontal="center"/>
      <protection locked="0"/>
    </xf>
    <xf numFmtId="167" fontId="0" fillId="5" borderId="6" xfId="1" applyNumberFormat="1" applyFont="1" applyFill="1" applyBorder="1" applyAlignment="1" applyProtection="1">
      <alignment horizontal="center"/>
      <protection locked="0"/>
    </xf>
    <xf numFmtId="167" fontId="0" fillId="3" borderId="1" xfId="1" applyNumberFormat="1" applyFont="1" applyFill="1" applyBorder="1" applyAlignment="1" applyProtection="1">
      <alignment horizontal="center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5B205-6E7D-4673-A636-EBC8410C7CF9}">
  <dimension ref="A1:O32"/>
  <sheetViews>
    <sheetView tabSelected="1" workbookViewId="0">
      <pane ySplit="1" topLeftCell="A2" activePane="bottomLeft" state="frozen"/>
      <selection pane="bottomLeft" activeCell="J7" sqref="J7"/>
    </sheetView>
  </sheetViews>
  <sheetFormatPr defaultRowHeight="15" x14ac:dyDescent="0.25"/>
  <cols>
    <col min="1" max="1" width="9" bestFit="1" customWidth="1"/>
    <col min="2" max="2" width="7.42578125" bestFit="1" customWidth="1"/>
    <col min="3" max="3" width="6.28515625" bestFit="1" customWidth="1"/>
    <col min="4" max="4" width="37.42578125" bestFit="1" customWidth="1"/>
    <col min="5" max="5" width="10.28515625" bestFit="1" customWidth="1"/>
    <col min="7" max="7" width="10.28515625" customWidth="1"/>
    <col min="10" max="10" width="10.140625" style="19" customWidth="1"/>
    <col min="13" max="13" width="10" customWidth="1"/>
    <col min="15" max="15" width="26.140625" customWidth="1"/>
  </cols>
  <sheetData>
    <row r="1" spans="1:15" ht="60" x14ac:dyDescent="0.25">
      <c r="A1" s="1" t="s">
        <v>0</v>
      </c>
      <c r="B1" s="1" t="s">
        <v>1</v>
      </c>
      <c r="C1" s="1" t="s">
        <v>2</v>
      </c>
      <c r="D1" s="2" t="s">
        <v>3</v>
      </c>
      <c r="E1" s="36" t="s">
        <v>55</v>
      </c>
      <c r="F1" s="8" t="s">
        <v>10</v>
      </c>
      <c r="G1" s="8" t="s">
        <v>11</v>
      </c>
      <c r="H1" s="8" t="s">
        <v>12</v>
      </c>
      <c r="I1" s="10" t="s">
        <v>13</v>
      </c>
      <c r="J1" s="18" t="s">
        <v>11</v>
      </c>
      <c r="K1" s="10" t="s">
        <v>14</v>
      </c>
      <c r="L1" s="12" t="s">
        <v>15</v>
      </c>
      <c r="M1" s="12" t="s">
        <v>11</v>
      </c>
      <c r="N1" s="12" t="s">
        <v>16</v>
      </c>
      <c r="O1" s="40" t="str">
        <f>"Total FMC EOP Savings                        "&amp;N32</f>
        <v>Total FMC EOP Savings                        0</v>
      </c>
    </row>
    <row r="2" spans="1:15" x14ac:dyDescent="0.25">
      <c r="A2" s="3">
        <v>11008377</v>
      </c>
      <c r="B2" s="3" t="s">
        <v>4</v>
      </c>
      <c r="C2" s="3" t="s">
        <v>5</v>
      </c>
      <c r="D2" s="4" t="s">
        <v>6</v>
      </c>
      <c r="E2" s="5">
        <v>564</v>
      </c>
      <c r="F2" s="9">
        <v>70</v>
      </c>
      <c r="G2" s="43"/>
      <c r="H2" s="9">
        <f>G2*F2</f>
        <v>0</v>
      </c>
      <c r="I2" s="11">
        <v>40</v>
      </c>
      <c r="J2" s="37"/>
      <c r="K2" s="11">
        <f>J2*I2</f>
        <v>0</v>
      </c>
      <c r="L2" s="13">
        <v>20</v>
      </c>
      <c r="M2" s="39"/>
      <c r="N2" s="13">
        <f>M2*L2</f>
        <v>0</v>
      </c>
    </row>
    <row r="3" spans="1:15" x14ac:dyDescent="0.25">
      <c r="A3" s="3">
        <v>11008393</v>
      </c>
      <c r="B3" s="3" t="s">
        <v>4</v>
      </c>
      <c r="C3" s="3" t="s">
        <v>5</v>
      </c>
      <c r="D3" s="4" t="s">
        <v>7</v>
      </c>
      <c r="E3" s="5">
        <v>445</v>
      </c>
      <c r="F3" s="9">
        <v>145</v>
      </c>
      <c r="G3" s="43"/>
      <c r="H3" s="9">
        <f t="shared" ref="H3:H5" si="0">G3*F3</f>
        <v>0</v>
      </c>
      <c r="I3" s="11">
        <v>120</v>
      </c>
      <c r="J3" s="37"/>
      <c r="K3" s="11">
        <f t="shared" ref="K3:K5" si="1">J3*I3</f>
        <v>0</v>
      </c>
      <c r="L3" s="13">
        <v>105</v>
      </c>
      <c r="M3" s="41"/>
      <c r="N3" s="13">
        <f t="shared" ref="N3:N5" si="2">M3*L3</f>
        <v>0</v>
      </c>
    </row>
    <row r="4" spans="1:15" x14ac:dyDescent="0.25">
      <c r="A4" s="3">
        <v>11008557</v>
      </c>
      <c r="B4" s="3" t="s">
        <v>4</v>
      </c>
      <c r="C4" s="3" t="s">
        <v>5</v>
      </c>
      <c r="D4" s="4" t="s">
        <v>8</v>
      </c>
      <c r="E4" s="5">
        <v>1599</v>
      </c>
      <c r="F4" s="9">
        <v>415</v>
      </c>
      <c r="G4" s="43"/>
      <c r="H4" s="9">
        <f t="shared" si="0"/>
        <v>0</v>
      </c>
      <c r="I4" s="11">
        <v>350</v>
      </c>
      <c r="J4" s="37"/>
      <c r="K4" s="11">
        <f t="shared" si="1"/>
        <v>0</v>
      </c>
      <c r="L4" s="13">
        <v>296.25</v>
      </c>
      <c r="M4" s="41"/>
      <c r="N4" s="13">
        <f t="shared" si="2"/>
        <v>0</v>
      </c>
    </row>
    <row r="5" spans="1:15" x14ac:dyDescent="0.25">
      <c r="A5" s="3">
        <v>11009500</v>
      </c>
      <c r="B5" s="3" t="s">
        <v>4</v>
      </c>
      <c r="C5" s="3" t="s">
        <v>5</v>
      </c>
      <c r="D5" s="4" t="s">
        <v>9</v>
      </c>
      <c r="E5" s="5">
        <v>6729</v>
      </c>
      <c r="F5" s="9">
        <v>1200</v>
      </c>
      <c r="G5" s="43"/>
      <c r="H5" s="9">
        <f t="shared" si="0"/>
        <v>0</v>
      </c>
      <c r="I5" s="11">
        <v>1000</v>
      </c>
      <c r="J5" s="37"/>
      <c r="K5" s="11">
        <f t="shared" si="1"/>
        <v>0</v>
      </c>
      <c r="L5" s="13">
        <v>605</v>
      </c>
      <c r="M5" s="41"/>
      <c r="N5" s="13">
        <f t="shared" si="2"/>
        <v>0</v>
      </c>
    </row>
    <row r="6" spans="1:15" x14ac:dyDescent="0.25">
      <c r="A6" s="6">
        <v>11013671</v>
      </c>
      <c r="B6" s="6" t="s">
        <v>4</v>
      </c>
      <c r="C6" s="6" t="s">
        <v>5</v>
      </c>
      <c r="D6" s="7" t="s">
        <v>49</v>
      </c>
      <c r="E6" s="5">
        <v>825</v>
      </c>
      <c r="F6" s="9">
        <v>150</v>
      </c>
      <c r="G6" s="43"/>
      <c r="H6" s="9">
        <f>IF(G6&lt;4,G6*F6,G6*300)</f>
        <v>0</v>
      </c>
      <c r="I6" s="11">
        <v>125</v>
      </c>
      <c r="J6" s="37"/>
      <c r="K6" s="11">
        <f>IF(J6&lt;4,J6*I6,J6*300)</f>
        <v>0</v>
      </c>
      <c r="L6" s="13">
        <v>93.75</v>
      </c>
      <c r="M6" s="41"/>
      <c r="N6" s="13">
        <f>IF(M6&lt;4,M6*L6,M6*300)</f>
        <v>0</v>
      </c>
      <c r="O6" s="7" t="s">
        <v>42</v>
      </c>
    </row>
    <row r="7" spans="1:15" x14ac:dyDescent="0.25">
      <c r="A7" s="6">
        <v>11003880</v>
      </c>
      <c r="B7" s="6" t="s">
        <v>4</v>
      </c>
      <c r="C7" s="6" t="s">
        <v>5</v>
      </c>
      <c r="D7" s="7" t="s">
        <v>41</v>
      </c>
      <c r="E7" s="5">
        <v>613</v>
      </c>
      <c r="F7" s="9">
        <v>90</v>
      </c>
      <c r="G7" s="43"/>
      <c r="H7" s="9">
        <f>IF(G7&lt;6,G7*F7,G7*220)</f>
        <v>0</v>
      </c>
      <c r="I7" s="11">
        <v>75</v>
      </c>
      <c r="J7" s="37"/>
      <c r="K7" s="11">
        <f>IF(J7&lt;6,J7*I7,J7*220)</f>
        <v>0</v>
      </c>
      <c r="L7" s="13">
        <v>56.25</v>
      </c>
      <c r="M7" s="41"/>
      <c r="N7" s="13">
        <f>IF(M7&lt;6,M7*L7,M7*220)</f>
        <v>0</v>
      </c>
      <c r="O7" s="7" t="s">
        <v>43</v>
      </c>
    </row>
    <row r="8" spans="1:15" x14ac:dyDescent="0.25">
      <c r="A8" s="3">
        <v>11008513</v>
      </c>
      <c r="B8" s="3" t="s">
        <v>17</v>
      </c>
      <c r="C8" s="3" t="s">
        <v>18</v>
      </c>
      <c r="D8" s="4" t="s">
        <v>19</v>
      </c>
      <c r="E8" s="5"/>
      <c r="F8" s="17"/>
      <c r="G8" s="17"/>
      <c r="H8" s="17"/>
      <c r="I8" s="11">
        <v>18</v>
      </c>
      <c r="J8" s="37"/>
      <c r="K8" s="11">
        <f>I8*J8</f>
        <v>0</v>
      </c>
      <c r="L8" s="13">
        <v>11</v>
      </c>
      <c r="M8" s="41"/>
      <c r="N8" s="13">
        <f>L8*M8</f>
        <v>0</v>
      </c>
    </row>
    <row r="9" spans="1:15" x14ac:dyDescent="0.25">
      <c r="A9" s="3">
        <v>11009495</v>
      </c>
      <c r="B9" s="3" t="s">
        <v>4</v>
      </c>
      <c r="C9" s="3" t="s">
        <v>18</v>
      </c>
      <c r="D9" s="14" t="s">
        <v>20</v>
      </c>
      <c r="E9" s="5">
        <v>152</v>
      </c>
      <c r="F9" s="17"/>
      <c r="G9" s="17"/>
      <c r="H9" s="17"/>
      <c r="I9" s="11">
        <v>34</v>
      </c>
      <c r="J9" s="37"/>
      <c r="K9" s="11">
        <f t="shared" ref="K9:K28" si="3">I9*J9</f>
        <v>0</v>
      </c>
      <c r="L9" s="13">
        <v>25.5</v>
      </c>
      <c r="M9" s="41"/>
      <c r="N9" s="13">
        <f t="shared" ref="N9:N28" si="4">L9*M9</f>
        <v>0</v>
      </c>
    </row>
    <row r="10" spans="1:15" x14ac:dyDescent="0.25">
      <c r="A10" s="6">
        <v>11008459</v>
      </c>
      <c r="B10" s="6" t="s">
        <v>17</v>
      </c>
      <c r="C10" s="6" t="s">
        <v>18</v>
      </c>
      <c r="D10" s="7" t="s">
        <v>21</v>
      </c>
      <c r="E10" s="5"/>
      <c r="F10" s="17"/>
      <c r="G10" s="17"/>
      <c r="H10" s="17"/>
      <c r="I10" s="11">
        <v>8</v>
      </c>
      <c r="J10" s="37"/>
      <c r="K10" s="11">
        <f>IF(J10&gt;=108,J10*15,IF(J10&lt;4,J10*I10,J10*11))</f>
        <v>0</v>
      </c>
      <c r="L10" s="13">
        <v>4</v>
      </c>
      <c r="M10" s="41"/>
      <c r="N10" s="13">
        <f>IF(M10&gt;=108,M10*15,IF(M10&lt;4,M10*L10,M10*11))</f>
        <v>0</v>
      </c>
      <c r="O10" s="7" t="s">
        <v>44</v>
      </c>
    </row>
    <row r="11" spans="1:15" x14ac:dyDescent="0.25">
      <c r="A11" s="3">
        <v>11007753</v>
      </c>
      <c r="B11" s="3" t="s">
        <v>17</v>
      </c>
      <c r="C11" s="3" t="s">
        <v>18</v>
      </c>
      <c r="D11" s="4" t="s">
        <v>22</v>
      </c>
      <c r="E11" s="5"/>
      <c r="F11" s="17"/>
      <c r="G11" s="17"/>
      <c r="H11" s="17"/>
      <c r="I11" s="11">
        <v>120</v>
      </c>
      <c r="J11" s="37"/>
      <c r="K11" s="11">
        <f t="shared" si="3"/>
        <v>0</v>
      </c>
      <c r="L11" s="13">
        <v>60</v>
      </c>
      <c r="M11" s="41"/>
      <c r="N11" s="13">
        <f t="shared" si="4"/>
        <v>0</v>
      </c>
    </row>
    <row r="12" spans="1:15" x14ac:dyDescent="0.25">
      <c r="A12" s="3">
        <v>11008457</v>
      </c>
      <c r="B12" s="3" t="s">
        <v>17</v>
      </c>
      <c r="C12" s="3" t="s">
        <v>18</v>
      </c>
      <c r="D12" s="4" t="s">
        <v>23</v>
      </c>
      <c r="E12" s="5"/>
      <c r="F12" s="17"/>
      <c r="G12" s="17"/>
      <c r="H12" s="17"/>
      <c r="I12" s="11">
        <v>8</v>
      </c>
      <c r="J12" s="37"/>
      <c r="K12" s="11">
        <f t="shared" si="3"/>
        <v>0</v>
      </c>
      <c r="L12" s="13">
        <v>4</v>
      </c>
      <c r="M12" s="41"/>
      <c r="N12" s="13">
        <f t="shared" si="4"/>
        <v>0</v>
      </c>
    </row>
    <row r="13" spans="1:15" x14ac:dyDescent="0.25">
      <c r="A13" s="6">
        <v>11008521</v>
      </c>
      <c r="B13" s="6" t="s">
        <v>4</v>
      </c>
      <c r="C13" s="6" t="s">
        <v>18</v>
      </c>
      <c r="D13" s="7" t="s">
        <v>24</v>
      </c>
      <c r="E13" s="5">
        <v>338</v>
      </c>
      <c r="F13" s="17"/>
      <c r="G13" s="17"/>
      <c r="H13" s="17"/>
      <c r="I13" s="11">
        <v>45</v>
      </c>
      <c r="J13" s="37"/>
      <c r="K13" s="11">
        <f>IF(J13&lt;12,J13*I13,J13*50)</f>
        <v>0</v>
      </c>
      <c r="L13" s="13">
        <v>20</v>
      </c>
      <c r="M13" s="41"/>
      <c r="N13" s="13">
        <f>IF(M13&lt;12,M13*L13,M13*50)</f>
        <v>0</v>
      </c>
      <c r="O13" s="7" t="s">
        <v>45</v>
      </c>
    </row>
    <row r="14" spans="1:15" x14ac:dyDescent="0.25">
      <c r="A14" s="6">
        <v>11008520</v>
      </c>
      <c r="B14" s="6" t="s">
        <v>4</v>
      </c>
      <c r="C14" s="6" t="s">
        <v>18</v>
      </c>
      <c r="D14" s="7" t="s">
        <v>25</v>
      </c>
      <c r="E14" s="5">
        <v>338</v>
      </c>
      <c r="F14" s="17"/>
      <c r="G14" s="17"/>
      <c r="H14" s="17"/>
      <c r="I14" s="11">
        <v>45</v>
      </c>
      <c r="J14" s="37"/>
      <c r="K14" s="11">
        <f>IF(J14&lt;12,J14*I14,J14*50)</f>
        <v>0</v>
      </c>
      <c r="L14" s="13">
        <v>20</v>
      </c>
      <c r="M14" s="41"/>
      <c r="N14" s="13">
        <f>IF(M14&lt;12,M14*L14,M14*50)</f>
        <v>0</v>
      </c>
      <c r="O14" s="7" t="s">
        <v>45</v>
      </c>
    </row>
    <row r="15" spans="1:15" x14ac:dyDescent="0.25">
      <c r="A15" s="3">
        <v>11008351</v>
      </c>
      <c r="B15" s="3" t="s">
        <v>17</v>
      </c>
      <c r="C15" s="3" t="s">
        <v>26</v>
      </c>
      <c r="D15" s="4" t="s">
        <v>27</v>
      </c>
      <c r="E15" s="5"/>
      <c r="F15" s="17"/>
      <c r="G15" s="17"/>
      <c r="H15" s="17"/>
      <c r="I15" s="11">
        <v>15</v>
      </c>
      <c r="J15" s="37"/>
      <c r="K15" s="11">
        <f t="shared" si="3"/>
        <v>0</v>
      </c>
      <c r="L15" s="13">
        <v>8</v>
      </c>
      <c r="M15" s="41"/>
      <c r="N15" s="13">
        <f t="shared" si="4"/>
        <v>0</v>
      </c>
    </row>
    <row r="16" spans="1:15" x14ac:dyDescent="0.25">
      <c r="A16" s="3">
        <v>11008409</v>
      </c>
      <c r="B16" s="3" t="s">
        <v>4</v>
      </c>
      <c r="C16" s="3" t="s">
        <v>26</v>
      </c>
      <c r="D16" s="4" t="s">
        <v>28</v>
      </c>
      <c r="E16" s="5">
        <v>104</v>
      </c>
      <c r="F16" s="17"/>
      <c r="G16" s="17"/>
      <c r="H16" s="17"/>
      <c r="I16" s="11">
        <v>25</v>
      </c>
      <c r="J16" s="37"/>
      <c r="K16" s="11">
        <f t="shared" si="3"/>
        <v>0</v>
      </c>
      <c r="L16" s="13">
        <v>12.5</v>
      </c>
      <c r="M16" s="41"/>
      <c r="N16" s="13">
        <f t="shared" si="4"/>
        <v>0</v>
      </c>
    </row>
    <row r="17" spans="1:15" x14ac:dyDescent="0.25">
      <c r="A17" s="6">
        <v>11008589</v>
      </c>
      <c r="B17" s="6" t="s">
        <v>4</v>
      </c>
      <c r="C17" s="6" t="s">
        <v>26</v>
      </c>
      <c r="D17" s="7" t="s">
        <v>29</v>
      </c>
      <c r="E17" s="5">
        <v>590</v>
      </c>
      <c r="F17" s="17"/>
      <c r="G17" s="17"/>
      <c r="H17" s="17"/>
      <c r="I17" s="11">
        <v>170</v>
      </c>
      <c r="J17" s="37"/>
      <c r="K17" s="11">
        <f>IF(J17&lt;8,J17*I17,J17*225)</f>
        <v>0</v>
      </c>
      <c r="L17" s="13">
        <v>127.5</v>
      </c>
      <c r="M17" s="41"/>
      <c r="N17" s="13">
        <f>IF(M17&lt;8,M17*L17,M17*225)</f>
        <v>0</v>
      </c>
      <c r="O17" s="7" t="s">
        <v>46</v>
      </c>
    </row>
    <row r="18" spans="1:15" x14ac:dyDescent="0.25">
      <c r="A18" s="3">
        <v>11008357</v>
      </c>
      <c r="B18" s="3" t="s">
        <v>17</v>
      </c>
      <c r="C18" s="3" t="s">
        <v>26</v>
      </c>
      <c r="D18" s="4" t="s">
        <v>30</v>
      </c>
      <c r="E18" s="5"/>
      <c r="F18" s="17"/>
      <c r="G18" s="17"/>
      <c r="H18" s="17"/>
      <c r="I18" s="15">
        <v>22</v>
      </c>
      <c r="J18" s="37"/>
      <c r="K18" s="11">
        <f t="shared" si="3"/>
        <v>0</v>
      </c>
      <c r="L18" s="16">
        <v>15</v>
      </c>
      <c r="M18" s="41"/>
      <c r="N18" s="13">
        <f t="shared" si="4"/>
        <v>0</v>
      </c>
    </row>
    <row r="19" spans="1:15" x14ac:dyDescent="0.25">
      <c r="A19" s="3">
        <v>11008474</v>
      </c>
      <c r="B19" s="3" t="s">
        <v>17</v>
      </c>
      <c r="C19" s="3" t="s">
        <v>26</v>
      </c>
      <c r="D19" s="4" t="s">
        <v>31</v>
      </c>
      <c r="E19" s="5"/>
      <c r="F19" s="17"/>
      <c r="G19" s="17"/>
      <c r="H19" s="17"/>
      <c r="I19" s="15">
        <v>45</v>
      </c>
      <c r="J19" s="37"/>
      <c r="K19" s="11">
        <f t="shared" si="3"/>
        <v>0</v>
      </c>
      <c r="L19" s="16">
        <v>18</v>
      </c>
      <c r="M19" s="41"/>
      <c r="N19" s="13">
        <f t="shared" si="4"/>
        <v>0</v>
      </c>
    </row>
    <row r="20" spans="1:15" x14ac:dyDescent="0.25">
      <c r="A20" s="3">
        <v>11008475</v>
      </c>
      <c r="B20" s="3" t="s">
        <v>17</v>
      </c>
      <c r="C20" s="3" t="s">
        <v>26</v>
      </c>
      <c r="D20" s="4" t="s">
        <v>32</v>
      </c>
      <c r="E20" s="5"/>
      <c r="F20" s="17"/>
      <c r="G20" s="17"/>
      <c r="H20" s="17"/>
      <c r="I20" s="15">
        <v>22</v>
      </c>
      <c r="J20" s="37"/>
      <c r="K20" s="11">
        <f t="shared" si="3"/>
        <v>0</v>
      </c>
      <c r="L20" s="16">
        <v>15</v>
      </c>
      <c r="M20" s="41"/>
      <c r="N20" s="13">
        <f t="shared" si="4"/>
        <v>0</v>
      </c>
    </row>
    <row r="21" spans="1:15" x14ac:dyDescent="0.25">
      <c r="A21" s="3">
        <v>11008336</v>
      </c>
      <c r="B21" s="3" t="s">
        <v>17</v>
      </c>
      <c r="C21" s="3" t="s">
        <v>26</v>
      </c>
      <c r="D21" s="4" t="s">
        <v>33</v>
      </c>
      <c r="E21" s="5"/>
      <c r="F21" s="17"/>
      <c r="G21" s="17"/>
      <c r="H21" s="17"/>
      <c r="I21" s="15">
        <v>200</v>
      </c>
      <c r="J21" s="37"/>
      <c r="K21" s="11">
        <f t="shared" si="3"/>
        <v>0</v>
      </c>
      <c r="L21" s="16">
        <v>150</v>
      </c>
      <c r="M21" s="41"/>
      <c r="N21" s="13">
        <f t="shared" si="4"/>
        <v>0</v>
      </c>
    </row>
    <row r="22" spans="1:15" x14ac:dyDescent="0.25">
      <c r="A22" s="6">
        <v>11008464</v>
      </c>
      <c r="B22" s="6" t="s">
        <v>4</v>
      </c>
      <c r="C22" s="6" t="s">
        <v>26</v>
      </c>
      <c r="D22" s="7" t="s">
        <v>34</v>
      </c>
      <c r="E22" s="5">
        <v>435</v>
      </c>
      <c r="F22" s="17"/>
      <c r="G22" s="17"/>
      <c r="H22" s="17"/>
      <c r="I22" s="11">
        <v>45</v>
      </c>
      <c r="J22" s="37"/>
      <c r="K22" s="11">
        <f>IF(J22&lt;16,J22*I22,J22*140)</f>
        <v>0</v>
      </c>
      <c r="L22" s="13">
        <v>33.75</v>
      </c>
      <c r="M22" s="41"/>
      <c r="N22" s="13">
        <f>IF(M22&lt;16,M22*L22,M22*140)</f>
        <v>0</v>
      </c>
      <c r="O22" s="7" t="s">
        <v>47</v>
      </c>
    </row>
    <row r="23" spans="1:15" x14ac:dyDescent="0.25">
      <c r="A23" s="3">
        <v>11008447</v>
      </c>
      <c r="B23" s="3" t="s">
        <v>17</v>
      </c>
      <c r="C23" s="3" t="s">
        <v>26</v>
      </c>
      <c r="D23" s="4" t="s">
        <v>35</v>
      </c>
      <c r="E23" s="5"/>
      <c r="F23" s="17"/>
      <c r="G23" s="17"/>
      <c r="H23" s="17"/>
      <c r="I23" s="11">
        <v>35</v>
      </c>
      <c r="J23" s="37"/>
      <c r="K23" s="11">
        <f t="shared" si="3"/>
        <v>0</v>
      </c>
      <c r="L23" s="13">
        <v>26.25</v>
      </c>
      <c r="M23" s="41"/>
      <c r="N23" s="13">
        <f t="shared" si="4"/>
        <v>0</v>
      </c>
    </row>
    <row r="24" spans="1:15" x14ac:dyDescent="0.25">
      <c r="A24" s="3">
        <v>11008369</v>
      </c>
      <c r="B24" s="3" t="s">
        <v>17</v>
      </c>
      <c r="C24" s="3" t="s">
        <v>26</v>
      </c>
      <c r="D24" s="4" t="s">
        <v>36</v>
      </c>
      <c r="E24" s="5"/>
      <c r="F24" s="17"/>
      <c r="G24" s="17"/>
      <c r="H24" s="17"/>
      <c r="I24" s="11">
        <v>15</v>
      </c>
      <c r="J24" s="37"/>
      <c r="K24" s="11">
        <f t="shared" si="3"/>
        <v>0</v>
      </c>
      <c r="L24" s="13">
        <v>7.5</v>
      </c>
      <c r="M24" s="41"/>
      <c r="N24" s="13">
        <f t="shared" si="4"/>
        <v>0</v>
      </c>
    </row>
    <row r="25" spans="1:15" x14ac:dyDescent="0.25">
      <c r="A25" s="6">
        <v>11013862</v>
      </c>
      <c r="B25" s="6" t="s">
        <v>4</v>
      </c>
      <c r="C25" s="6" t="s">
        <v>26</v>
      </c>
      <c r="D25" s="7" t="s">
        <v>37</v>
      </c>
      <c r="E25" s="5">
        <v>245</v>
      </c>
      <c r="F25" s="17"/>
      <c r="G25" s="17"/>
      <c r="H25" s="17"/>
      <c r="I25" s="11">
        <v>30</v>
      </c>
      <c r="J25" s="37"/>
      <c r="K25" s="11">
        <f>IF(J25&gt;=48,J25*85,IF(J25&lt;16,J25*I25,J25*55))</f>
        <v>0</v>
      </c>
      <c r="L25" s="13">
        <v>22.5</v>
      </c>
      <c r="M25" s="41"/>
      <c r="N25" s="13">
        <f>IF(M25&gt;=48,M25*85,IF(M25&lt;16,M25*L25,M25*55))</f>
        <v>0</v>
      </c>
      <c r="O25" s="7" t="s">
        <v>48</v>
      </c>
    </row>
    <row r="26" spans="1:15" x14ac:dyDescent="0.25">
      <c r="A26" s="3">
        <v>11008482</v>
      </c>
      <c r="B26" s="3" t="s">
        <v>17</v>
      </c>
      <c r="C26" s="3" t="s">
        <v>26</v>
      </c>
      <c r="D26" s="4" t="s">
        <v>38</v>
      </c>
      <c r="E26" s="5"/>
      <c r="F26" s="17"/>
      <c r="G26" s="17"/>
      <c r="H26" s="17"/>
      <c r="I26" s="11">
        <v>15</v>
      </c>
      <c r="J26" s="37"/>
      <c r="K26" s="11">
        <f t="shared" si="3"/>
        <v>0</v>
      </c>
      <c r="L26" s="13">
        <v>7.5</v>
      </c>
      <c r="M26" s="41"/>
      <c r="N26" s="13">
        <f t="shared" si="4"/>
        <v>0</v>
      </c>
    </row>
    <row r="27" spans="1:15" x14ac:dyDescent="0.25">
      <c r="A27" s="3">
        <v>11008522</v>
      </c>
      <c r="B27" s="3" t="s">
        <v>4</v>
      </c>
      <c r="C27" s="3" t="s">
        <v>26</v>
      </c>
      <c r="D27" s="4" t="s">
        <v>39</v>
      </c>
      <c r="E27" s="5">
        <v>579</v>
      </c>
      <c r="F27" s="17"/>
      <c r="G27" s="17"/>
      <c r="H27" s="17"/>
      <c r="I27" s="11">
        <v>65</v>
      </c>
      <c r="J27" s="37"/>
      <c r="K27" s="11">
        <f t="shared" si="3"/>
        <v>0</v>
      </c>
      <c r="L27" s="13">
        <v>32.5</v>
      </c>
      <c r="M27" s="41"/>
      <c r="N27" s="13">
        <f t="shared" si="4"/>
        <v>0</v>
      </c>
    </row>
    <row r="28" spans="1:15" ht="15.75" thickBot="1" x14ac:dyDescent="0.3">
      <c r="A28" s="4">
        <v>11008590</v>
      </c>
      <c r="B28" s="3" t="s">
        <v>4</v>
      </c>
      <c r="C28" s="3" t="s">
        <v>26</v>
      </c>
      <c r="D28" s="4" t="s">
        <v>40</v>
      </c>
      <c r="E28" s="5">
        <v>533</v>
      </c>
      <c r="F28" s="17"/>
      <c r="G28" s="17"/>
      <c r="H28" s="17"/>
      <c r="I28" s="28">
        <v>100</v>
      </c>
      <c r="J28" s="38"/>
      <c r="K28" s="28">
        <f t="shared" si="3"/>
        <v>0</v>
      </c>
      <c r="L28" s="32">
        <v>50</v>
      </c>
      <c r="M28" s="42"/>
      <c r="N28" s="32">
        <f t="shared" si="4"/>
        <v>0</v>
      </c>
    </row>
    <row r="29" spans="1:15" ht="15.75" thickBot="1" x14ac:dyDescent="0.3">
      <c r="D29" s="20" t="s">
        <v>50</v>
      </c>
      <c r="E29" s="21"/>
      <c r="F29" s="25" t="s">
        <v>51</v>
      </c>
      <c r="G29" s="26"/>
      <c r="H29" s="27">
        <f>SUM(H2:H7)</f>
        <v>0</v>
      </c>
      <c r="I29" s="29" t="s">
        <v>52</v>
      </c>
      <c r="J29" s="30"/>
      <c r="K29" s="31">
        <f>SUM(K2:K28)</f>
        <v>0</v>
      </c>
      <c r="L29" s="33" t="s">
        <v>53</v>
      </c>
      <c r="M29" s="34"/>
      <c r="N29" s="35">
        <f>SUM(N2:N28)</f>
        <v>0</v>
      </c>
    </row>
    <row r="31" spans="1:15" ht="15.75" thickBot="1" x14ac:dyDescent="0.3"/>
    <row r="32" spans="1:15" ht="15.75" thickBot="1" x14ac:dyDescent="0.3">
      <c r="J32" s="22" t="s">
        <v>54</v>
      </c>
      <c r="K32" s="23"/>
      <c r="L32" s="23"/>
      <c r="M32" s="23"/>
      <c r="N32" s="24">
        <f>SUM(N29,J29,H29)</f>
        <v>0</v>
      </c>
    </row>
  </sheetData>
  <sheetProtection sheet="1" objects="1" scenarios="1" selectLockedCells="1"/>
  <protectedRanges>
    <protectedRange sqref="M2:M28" name="Nov"/>
    <protectedRange sqref="J3:J28" name="Oct"/>
    <protectedRange sqref="G3:G7" name="Spotlight"/>
  </protectedRanges>
  <autoFilter ref="A1:O29" xr:uid="{92C5B205-6E7D-4673-A636-EBC8410C7CF9}"/>
  <pageMargins left="0.7" right="0.7" top="0.75" bottom="0.75" header="0.3" footer="0.3"/>
  <customProperties>
    <customPr name="IbpWorksheetKeyString_GU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E923FFB0028349B252CA77832D4D7E" ma:contentTypeVersion="17" ma:contentTypeDescription="Create a new document." ma:contentTypeScope="" ma:versionID="c06d1b8d95165ecfce5e8ddb05171a08">
  <xsd:schema xmlns:xsd="http://www.w3.org/2001/XMLSchema" xmlns:xs="http://www.w3.org/2001/XMLSchema" xmlns:p="http://schemas.microsoft.com/office/2006/metadata/properties" xmlns:ns2="f3dee049-afaa-4b33-9ac3-cc75646086cd" xmlns:ns3="88a49a36-0df3-48ca-be17-8b0583dd5113" targetNamespace="http://schemas.microsoft.com/office/2006/metadata/properties" ma:root="true" ma:fieldsID="06992170d4aad54c9ef06fe6c30f0a4f" ns2:_="" ns3:_="">
    <xsd:import namespace="f3dee049-afaa-4b33-9ac3-cc75646086cd"/>
    <xsd:import namespace="88a49a36-0df3-48ca-be17-8b0583dd5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dee049-afaa-4b33-9ac3-cc75646086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662a9dc-5fb1-4c02-85f5-cd27a196f0a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a49a36-0df3-48ca-be17-8b0583dd5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a038928-7512-4b73-89ed-e4f0921292bb}" ma:internalName="TaxCatchAll" ma:showField="CatchAllData" ma:web="88a49a36-0df3-48ca-be17-8b0583dd5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9C7B97-4BCB-4E8A-8D47-4C738DB8DBB7}"/>
</file>

<file path=customXml/itemProps2.xml><?xml version="1.0" encoding="utf-8"?>
<ds:datastoreItem xmlns:ds="http://schemas.openxmlformats.org/officeDocument/2006/customXml" ds:itemID="{BE3B535C-402E-497F-9DB0-B9E0E7B5C9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Eife</dc:creator>
  <cp:lastModifiedBy>Alan Eife</cp:lastModifiedBy>
  <dcterms:created xsi:type="dcterms:W3CDTF">2023-08-09T15:29:23Z</dcterms:created>
  <dcterms:modified xsi:type="dcterms:W3CDTF">2023-08-09T18:52:00Z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bpWorkbookKeyString_GUID">
    <vt:lpwstr>3dc6b8b2-d0d9-4237-8cde-4ed0c2bd63d6</vt:lpwstr>
  </property>
</Properties>
</file>